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m-file2\vz\VZ stavební\2023\1 ZMR\07 Blansko-Lažánky\01 ke zveřejnění\"/>
    </mc:Choice>
  </mc:AlternateContent>
  <bookViews>
    <workbookView xWindow="240" yWindow="120" windowWidth="14940" windowHeight="9225" activeTab="2"/>
  </bookViews>
  <sheets>
    <sheet name="Rekapitulace" sheetId="3" r:id="rId1"/>
    <sheet name="SO 000" sheetId="1" r:id="rId2"/>
    <sheet name="SO 101" sheetId="2" r:id="rId3"/>
  </sheets>
  <calcPr calcId="152511"/>
</workbook>
</file>

<file path=xl/calcChain.xml><?xml version="1.0" encoding="utf-8"?>
<calcChain xmlns="http://schemas.openxmlformats.org/spreadsheetml/2006/main">
  <c r="I33" i="2" l="1"/>
  <c r="I30" i="2" l="1"/>
  <c r="I26" i="2" l="1"/>
  <c r="I25" i="2" s="1"/>
  <c r="I40" i="2" l="1"/>
  <c r="I22" i="2" l="1"/>
  <c r="I9" i="2" l="1"/>
  <c r="N9" i="2" s="1"/>
  <c r="I9" i="1"/>
  <c r="I13" i="1"/>
  <c r="O13" i="1" s="1"/>
  <c r="I14" i="2"/>
  <c r="I18" i="2"/>
  <c r="N18" i="2" s="1"/>
  <c r="I36" i="2"/>
  <c r="I8" i="1" l="1"/>
  <c r="N36" i="2"/>
  <c r="I29" i="2"/>
  <c r="N14" i="2"/>
  <c r="Q13" i="2" s="1"/>
  <c r="N13" i="2" s="1"/>
  <c r="I13" i="2"/>
  <c r="N31" i="2"/>
  <c r="Q8" i="1"/>
  <c r="I3" i="1" s="1"/>
  <c r="C15" i="3" s="1"/>
  <c r="I8" i="2"/>
  <c r="P29" i="2"/>
  <c r="Q29" i="2"/>
  <c r="N29" i="2" s="1"/>
  <c r="O9" i="1"/>
  <c r="R8" i="1" s="1"/>
  <c r="O8" i="1" s="1"/>
  <c r="O2" i="1" s="1"/>
  <c r="P13" i="2"/>
  <c r="D15" i="3" l="1"/>
  <c r="D17" i="3" s="1"/>
  <c r="C17" i="3"/>
  <c r="I3" i="2"/>
  <c r="C6" i="3" s="1"/>
  <c r="N2" i="2"/>
  <c r="D6" i="3" l="1"/>
  <c r="D9" i="3" s="1"/>
  <c r="D23" i="3" s="1"/>
  <c r="C9" i="3"/>
  <c r="C23" i="3" s="1"/>
</calcChain>
</file>

<file path=xl/sharedStrings.xml><?xml version="1.0" encoding="utf-8"?>
<sst xmlns="http://schemas.openxmlformats.org/spreadsheetml/2006/main" count="215" uniqueCount="108">
  <si>
    <t>ASPE10</t>
  </si>
  <si>
    <t>S</t>
  </si>
  <si>
    <t>Firma: Firma</t>
  </si>
  <si>
    <t>Příloha k formuláři pro ocenění nabídky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</si>
  <si>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</si>
  <si>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</si>
  <si>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</si>
  <si>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</si>
  <si>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</si>
  <si>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</si>
  <si>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</si>
  <si>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</si>
  <si>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SO 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</si>
  <si>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</si>
  <si>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</si>
  <si>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</si>
  <si>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</si>
  <si>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</si>
  <si>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</si>
  <si>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</si>
  <si>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</si>
  <si>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</si>
  <si>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</si>
  <si>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</si>
  <si>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</si>
  <si>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</si>
  <si>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</si>
  <si>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</si>
  <si>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</si>
  <si>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</si>
  <si>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</si>
  <si>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</si>
  <si>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</si>
  <si>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</si>
  <si>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</si>
  <si>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</si>
  <si>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</si>
  <si>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</si>
  <si>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Vše v režii zhotovitele.</t>
  </si>
  <si>
    <t>VV</t>
  </si>
  <si>
    <t>1=1,000 [A]</t>
  </si>
  <si>
    <t>TS</t>
  </si>
  <si>
    <t>zahrnuje veškeré náklady spojené s objednatelem požadovanými zařízeními</t>
  </si>
  <si>
    <t>R02</t>
  </si>
  <si>
    <t>Zajištění provedení a výstupů veškerých zkoušek a revizí - popsáno v obchodních podmínkách, technických podmínkách a normách ČSN</t>
  </si>
  <si>
    <t>Včetně kontrolního a zkušebního plánu, 
čerpání se souhlasem investora</t>
  </si>
  <si>
    <t>SO 101</t>
  </si>
  <si>
    <t>Zemní práce</t>
  </si>
  <si>
    <t>M3</t>
  </si>
  <si>
    <t>M2</t>
  </si>
  <si>
    <t>Komunikace</t>
  </si>
  <si>
    <t>SPOJOVACÍ POSTŘIK Z EMULZE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</si>
  <si>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</si>
  <si>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</si>
  <si>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Ostatní konstrukce a práce</t>
  </si>
  <si>
    <t>položka zahrnuje:  
- dodání a pokládku nátěrového materiálu (měří se pouze natíraná plocha)  
- předznačení a reflexní úpravu</t>
  </si>
  <si>
    <t>M</t>
  </si>
  <si>
    <t>931326</t>
  </si>
  <si>
    <t>TĚSNĚNÍ DILATAČ SPAR ASF ZÁLIVKOU MODIFIK PRŮŘ DO 800MM2</t>
  </si>
  <si>
    <t>těsnění dilatačních spar asfaltovou zálivkou</t>
  </si>
  <si>
    <t>položka zahrnuje dodávku a osazení předepsaného materiálu, očištění ploch spáry před úpravou, očištění okolí spáry po úpravě  
nezahrnuje těsnící profil</t>
  </si>
  <si>
    <t>Ostatní a vedlejší náklady</t>
  </si>
  <si>
    <t xml:space="preserve"> </t>
  </si>
  <si>
    <t>Oprava vozovky</t>
  </si>
  <si>
    <t>mezi obrusnou a odfrézovaným povrchem - z kation. asfalt. emulze PS-C, 0.4kg/m2 po vyštěpení</t>
  </si>
  <si>
    <t>574C05</t>
  </si>
  <si>
    <t xml:space="preserve">ASFALTOVÝ BETON PRO LOŽNÍ VRSTVY ACL 16  </t>
  </si>
  <si>
    <t>OČIŠTĚNÍ ASFALT VOZOVEK ZAMETENÍM</t>
  </si>
  <si>
    <t>položka zahrnuje očištění předepsaným způsobem včetně odklizení vzniklého odpadu</t>
  </si>
  <si>
    <t>VÝŠKOVÁ ÚPRAVA MŘÍŽÍ</t>
  </si>
  <si>
    <t>KS</t>
  </si>
  <si>
    <t>Potrubí</t>
  </si>
  <si>
    <t>919111</t>
  </si>
  <si>
    <t>ŘEZÁNÍ ASFALTOVÉHO KRYTU VOZOVEK TL DO 50MM</t>
  </si>
  <si>
    <t>položka zahrnuje řezání vozovkové vrstvy v předepsané tloušťce, včetně spotřeby vody</t>
  </si>
  <si>
    <t>II/379 Blansko - Lažánky</t>
  </si>
  <si>
    <t>FRÉZOVÁNÍ ZPEVNĚNÝCH PLOCH ASFALTOVÝCH</t>
  </si>
  <si>
    <t>včetně odvozu a likvidace frézinku v režii zhotovitele</t>
  </si>
  <si>
    <t xml:space="preserve">Položka zahrnuje veškerou manipulaci s vybouranou sutí a s vybouranými hmotami </t>
  </si>
  <si>
    <t xml:space="preserve">frézování asfaltových vrstev: 
229,10=229,100  
 </t>
  </si>
  <si>
    <t xml:space="preserve"> 
Celkem: 4 382,000</t>
  </si>
  <si>
    <t>ASFALTOVÝ BETON PRO OBRUSNÉ VRSTVY ACO 11+ TL. 50MM</t>
  </si>
  <si>
    <t>574A44</t>
  </si>
  <si>
    <t xml:space="preserve">- vrstva ACL 16 pro ložnou vrstvu:  
Celkem: 20,000 </t>
  </si>
  <si>
    <t>výšková úprava mříží uličních vpustí; celkem 1,000</t>
  </si>
  <si>
    <t>Celkem: 190,400</t>
  </si>
  <si>
    <t>VOD DOPRAV ZNAČ PLASTEM STRUKTURÁLNÍ NEHLUČNÉ - DODÁVKA A POKLÁDKA</t>
  </si>
  <si>
    <t>- těsnění dilatačních spar asfaltovou zálivkou: celkem 770,400</t>
  </si>
  <si>
    <t>I. Stavební náklady</t>
  </si>
  <si>
    <t>Objekt</t>
  </si>
  <si>
    <t>Popis</t>
  </si>
  <si>
    <t>KR s DPH</t>
  </si>
  <si>
    <t>Oprava komunikace</t>
  </si>
  <si>
    <t>Stavební náklady - celkem</t>
  </si>
  <si>
    <t>II. Ostatní a vedlejší náklady</t>
  </si>
  <si>
    <t>Ostatní a vedlejší náklady - celkem</t>
  </si>
  <si>
    <t>Rekapitulace stavby</t>
  </si>
  <si>
    <t>Finanční náklady projektu celkem</t>
  </si>
  <si>
    <t xml:space="preserve">CELKEM VŠICHNI INVESTOŘI </t>
  </si>
  <si>
    <t xml:space="preserve">Ostatní a vedlejší náklady </t>
  </si>
  <si>
    <t>Celkem: 4 182,000</t>
  </si>
  <si>
    <t>- vrstva ACO 11+ pro obrusnou vrstvu: 
 Celkem: 4 182,000 [E]</t>
  </si>
  <si>
    <t>zřízení obrusné vrstvy,</t>
  </si>
  <si>
    <t>- položka výškové úpravy zahrnuje všechny nutné práce a materiály pro zvýšení nebo snížení zařízení (včetně nutné úpravy stávajícího povrchu vozovky nebo chodníku).</t>
  </si>
  <si>
    <t>- vodorovné dopravní značení plastem: 
 Celkem: 362,500</t>
  </si>
  <si>
    <t>Nabídkový rozpočet          bez DPH</t>
  </si>
  <si>
    <t>Nabídkový rozpočet           včetně DPH</t>
  </si>
  <si>
    <t xml:space="preserve"> Nabídkový rozpočet        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</si>
</sst>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8" fillId="0" borderId="0"/>
  </cellStyleXfs>
  <cellXfs count="9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horizontal="left" vertical="center" wrapText="1"/>
    </xf>
    <xf numFmtId="0" fontId="6" fillId="2" borderId="5" xfId="0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5" fillId="0" borderId="4" xfId="0" quotePrefix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0" fillId="2" borderId="3" xfId="0" applyFill="1" applyBorder="1">
      <alignment vertical="center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1" xfId="1" applyFont="1" applyBorder="1" applyAlignment="1">
      <alignment horizontal="right"/>
    </xf>
    <xf numFmtId="0" fontId="0" fillId="0" borderId="1" xfId="1" applyFont="1" applyBorder="1"/>
    <xf numFmtId="0" fontId="0" fillId="0" borderId="1" xfId="1" applyFont="1" applyBorder="1" applyAlignment="1">
      <alignment wrapText="1"/>
    </xf>
    <xf numFmtId="0" fontId="0" fillId="0" borderId="1" xfId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4" fontId="0" fillId="0" borderId="1" xfId="1" applyNumberFormat="1" applyFont="1" applyBorder="1" applyAlignment="1">
      <alignment horizontal="center"/>
    </xf>
    <xf numFmtId="0" fontId="0" fillId="0" borderId="0" xfId="0" applyAlignment="1"/>
    <xf numFmtId="0" fontId="0" fillId="0" borderId="1" xfId="1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8" fillId="0" borderId="6" xfId="1" applyFont="1" applyBorder="1" applyAlignment="1">
      <alignment horizontal="left" vertical="center" wrapText="1"/>
    </xf>
    <xf numFmtId="49" fontId="4" fillId="0" borderId="0" xfId="2" applyNumberFormat="1" applyFont="1" applyAlignment="1">
      <alignment vertical="center"/>
    </xf>
    <xf numFmtId="49" fontId="8" fillId="0" borderId="0" xfId="2" applyNumberFormat="1" applyFont="1" applyAlignment="1">
      <alignment vertical="center"/>
    </xf>
    <xf numFmtId="49" fontId="4" fillId="0" borderId="11" xfId="2" applyNumberFormat="1" applyFont="1" applyBorder="1" applyAlignment="1">
      <alignment vertical="center"/>
    </xf>
    <xf numFmtId="49" fontId="4" fillId="0" borderId="9" xfId="2" applyNumberFormat="1" applyFont="1" applyBorder="1" applyAlignment="1">
      <alignment vertical="center"/>
    </xf>
    <xf numFmtId="49" fontId="4" fillId="0" borderId="13" xfId="2" applyNumberFormat="1" applyFont="1" applyBorder="1" applyAlignment="1">
      <alignment vertical="center"/>
    </xf>
    <xf numFmtId="49" fontId="4" fillId="0" borderId="13" xfId="2" applyNumberFormat="1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vertical="center"/>
    </xf>
    <xf numFmtId="4" fontId="4" fillId="0" borderId="1" xfId="2" applyNumberFormat="1" applyFont="1" applyBorder="1" applyAlignment="1">
      <alignment vertical="center"/>
    </xf>
    <xf numFmtId="49" fontId="4" fillId="0" borderId="14" xfId="2" applyNumberFormat="1" applyFont="1" applyBorder="1" applyAlignment="1">
      <alignment vertical="center"/>
    </xf>
    <xf numFmtId="4" fontId="4" fillId="0" borderId="14" xfId="2" applyNumberFormat="1" applyFont="1" applyBorder="1" applyAlignment="1">
      <alignment vertical="center" wrapText="1"/>
    </xf>
    <xf numFmtId="4" fontId="4" fillId="0" borderId="14" xfId="2" applyNumberFormat="1" applyFont="1" applyBorder="1" applyAlignment="1">
      <alignment vertical="center"/>
    </xf>
    <xf numFmtId="4" fontId="4" fillId="4" borderId="15" xfId="2" applyNumberFormat="1" applyFont="1" applyFill="1" applyBorder="1" applyAlignment="1">
      <alignment vertical="center"/>
    </xf>
    <xf numFmtId="49" fontId="4" fillId="0" borderId="18" xfId="2" applyNumberFormat="1" applyFont="1" applyBorder="1" applyAlignment="1">
      <alignment vertical="center"/>
    </xf>
    <xf numFmtId="49" fontId="4" fillId="0" borderId="19" xfId="2" applyNumberFormat="1" applyFont="1" applyBorder="1" applyAlignment="1">
      <alignment vertical="center"/>
    </xf>
    <xf numFmtId="49" fontId="4" fillId="0" borderId="20" xfId="2" applyNumberFormat="1" applyFont="1" applyBorder="1" applyAlignment="1">
      <alignment vertical="center"/>
    </xf>
    <xf numFmtId="0" fontId="8" fillId="0" borderId="21" xfId="2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vertical="center" wrapText="1"/>
    </xf>
    <xf numFmtId="49" fontId="4" fillId="0" borderId="6" xfId="2" applyNumberFormat="1" applyFont="1" applyBorder="1" applyAlignment="1">
      <alignment vertical="center"/>
    </xf>
    <xf numFmtId="4" fontId="4" fillId="0" borderId="6" xfId="2" applyNumberFormat="1" applyFont="1" applyBorder="1" applyAlignment="1">
      <alignment vertical="center"/>
    </xf>
    <xf numFmtId="4" fontId="4" fillId="4" borderId="22" xfId="2" applyNumberFormat="1" applyFont="1" applyFill="1" applyBorder="1" applyAlignment="1">
      <alignment vertical="center"/>
    </xf>
    <xf numFmtId="4" fontId="4" fillId="4" borderId="9" xfId="2" applyNumberFormat="1" applyFont="1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5" fillId="0" borderId="7" xfId="0" quotePrefix="1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4" fillId="0" borderId="8" xfId="2" applyNumberFormat="1" applyFont="1" applyBorder="1" applyAlignment="1">
      <alignment vertical="center"/>
    </xf>
    <xf numFmtId="0" fontId="8" fillId="0" borderId="9" xfId="2" applyFont="1" applyBorder="1" applyAlignment="1">
      <alignment vertical="center"/>
    </xf>
    <xf numFmtId="49" fontId="4" fillId="0" borderId="16" xfId="2" applyNumberFormat="1" applyFont="1" applyBorder="1" applyAlignment="1">
      <alignment vertical="center"/>
    </xf>
    <xf numFmtId="0" fontId="8" fillId="0" borderId="17" xfId="2" applyFont="1" applyBorder="1" applyAlignment="1">
      <alignment vertical="center"/>
    </xf>
    <xf numFmtId="49" fontId="4" fillId="0" borderId="10" xfId="2" applyNumberFormat="1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23" xfId="2" applyFont="1" applyBorder="1" applyAlignment="1">
      <alignment vertical="center"/>
    </xf>
    <xf numFmtId="0" fontId="8" fillId="0" borderId="24" xfId="2" applyFont="1" applyBorder="1" applyAlignment="1">
      <alignment vertical="center"/>
    </xf>
    <xf numFmtId="49" fontId="7" fillId="0" borderId="0" xfId="2" applyNumberFormat="1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3">
    <cellStyle name="Normal" xfId="1"/>
    <cellStyle name="Normální" xfId="0" builtinId="0"/>
    <cellStyle name="Normální 2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3"/>
  <sheetViews>
    <sheetView topLeftCell="A10" workbookViewId="0">
      <selection activeCell="F25" sqref="F25"/>
    </sheetView>
  </sheetViews>
  <sheetFormatPr defaultRowHeight="12.75" x14ac:dyDescent="0.2"/>
  <cols>
    <col min="1" max="1" width="7" customWidth="1"/>
    <col min="2" max="2" width="40.5703125" customWidth="1"/>
    <col min="3" max="3" width="16.140625" customWidth="1"/>
    <col min="4" max="4" width="16.5703125" customWidth="1"/>
  </cols>
  <sheetData>
    <row r="1" spans="1:4" ht="18" customHeight="1" x14ac:dyDescent="0.2">
      <c r="A1" s="49"/>
      <c r="B1" s="86" t="s">
        <v>75</v>
      </c>
      <c r="C1" s="86"/>
      <c r="D1" s="86"/>
    </row>
    <row r="2" spans="1:4" ht="26.25" customHeight="1" thickBot="1" x14ac:dyDescent="0.25">
      <c r="A2" s="50"/>
      <c r="B2" s="50"/>
      <c r="C2" s="50"/>
      <c r="D2" s="50"/>
    </row>
    <row r="3" spans="1:4" ht="20.100000000000001" customHeight="1" thickBot="1" x14ac:dyDescent="0.25">
      <c r="A3" s="78" t="s">
        <v>88</v>
      </c>
      <c r="B3" s="79"/>
      <c r="C3" s="82" t="s">
        <v>105</v>
      </c>
      <c r="D3" s="82" t="s">
        <v>106</v>
      </c>
    </row>
    <row r="4" spans="1:4" ht="20.100000000000001" customHeight="1" thickBot="1" x14ac:dyDescent="0.25">
      <c r="A4" s="51" t="s">
        <v>89</v>
      </c>
      <c r="B4" s="52" t="s">
        <v>90</v>
      </c>
      <c r="C4" s="83"/>
      <c r="D4" s="83" t="s">
        <v>91</v>
      </c>
    </row>
    <row r="5" spans="1:4" ht="20.100000000000001" customHeight="1" x14ac:dyDescent="0.2">
      <c r="A5" s="53"/>
      <c r="B5" s="54"/>
      <c r="C5" s="55"/>
      <c r="D5" s="55"/>
    </row>
    <row r="6" spans="1:4" ht="20.100000000000001" customHeight="1" x14ac:dyDescent="0.2">
      <c r="A6" s="56" t="s">
        <v>46</v>
      </c>
      <c r="B6" s="57" t="s">
        <v>92</v>
      </c>
      <c r="C6" s="57">
        <f>'SO 101'!I3</f>
        <v>0</v>
      </c>
      <c r="D6" s="57">
        <f>C6*1.21</f>
        <v>0</v>
      </c>
    </row>
    <row r="7" spans="1:4" ht="20.100000000000001" customHeight="1" x14ac:dyDescent="0.2">
      <c r="A7" s="56"/>
      <c r="B7" s="57"/>
      <c r="C7" s="57"/>
      <c r="D7" s="57"/>
    </row>
    <row r="8" spans="1:4" ht="20.100000000000001" customHeight="1" thickBot="1" x14ac:dyDescent="0.25">
      <c r="A8" s="58"/>
      <c r="B8" s="59"/>
      <c r="C8" s="60"/>
      <c r="D8" s="60"/>
    </row>
    <row r="9" spans="1:4" ht="20.100000000000001" customHeight="1" thickBot="1" x14ac:dyDescent="0.25">
      <c r="A9" s="78" t="s">
        <v>93</v>
      </c>
      <c r="B9" s="79"/>
      <c r="C9" s="61">
        <f>SUM(C6:C7)</f>
        <v>0</v>
      </c>
      <c r="D9" s="61">
        <f>SUM(D6:D7)</f>
        <v>0</v>
      </c>
    </row>
    <row r="10" spans="1:4" ht="20.100000000000001" customHeight="1" x14ac:dyDescent="0.2">
      <c r="A10" s="49"/>
      <c r="B10" s="49"/>
      <c r="C10" s="49"/>
      <c r="D10" s="49"/>
    </row>
    <row r="11" spans="1:4" ht="20.100000000000001" customHeight="1" thickBot="1" x14ac:dyDescent="0.25">
      <c r="A11" s="49"/>
      <c r="B11" s="49"/>
      <c r="C11" s="49"/>
      <c r="D11" s="49"/>
    </row>
    <row r="12" spans="1:4" ht="20.100000000000001" customHeight="1" thickBot="1" x14ac:dyDescent="0.25">
      <c r="A12" s="80" t="s">
        <v>94</v>
      </c>
      <c r="B12" s="81"/>
      <c r="C12" s="82" t="s">
        <v>105</v>
      </c>
      <c r="D12" s="82" t="s">
        <v>106</v>
      </c>
    </row>
    <row r="13" spans="1:4" ht="20.100000000000001" customHeight="1" thickBot="1" x14ac:dyDescent="0.25">
      <c r="A13" s="51" t="s">
        <v>89</v>
      </c>
      <c r="B13" s="62" t="s">
        <v>90</v>
      </c>
      <c r="C13" s="83"/>
      <c r="D13" s="83" t="s">
        <v>91</v>
      </c>
    </row>
    <row r="14" spans="1:4" ht="20.100000000000001" customHeight="1" x14ac:dyDescent="0.2">
      <c r="A14" s="63"/>
      <c r="B14" s="64"/>
      <c r="C14" s="65"/>
      <c r="D14" s="65"/>
    </row>
    <row r="15" spans="1:4" ht="20.100000000000001" customHeight="1" x14ac:dyDescent="0.2">
      <c r="A15" s="56" t="s">
        <v>12</v>
      </c>
      <c r="B15" s="66" t="s">
        <v>99</v>
      </c>
      <c r="C15" s="57">
        <f>'SO 000'!I3</f>
        <v>0</v>
      </c>
      <c r="D15" s="57">
        <f>C15*1.21</f>
        <v>0</v>
      </c>
    </row>
    <row r="16" spans="1:4" ht="20.100000000000001" customHeight="1" thickBot="1" x14ac:dyDescent="0.25">
      <c r="A16" s="67"/>
      <c r="B16" s="67"/>
      <c r="C16" s="68"/>
      <c r="D16" s="68"/>
    </row>
    <row r="17" spans="1:4" ht="20.100000000000001" customHeight="1" thickBot="1" x14ac:dyDescent="0.25">
      <c r="A17" s="78" t="s">
        <v>95</v>
      </c>
      <c r="B17" s="79"/>
      <c r="C17" s="69">
        <f>SUM(C15:C15)</f>
        <v>0</v>
      </c>
      <c r="D17" s="70">
        <f>SUM(D15:D15)</f>
        <v>0</v>
      </c>
    </row>
    <row r="18" spans="1:4" ht="20.100000000000001" customHeight="1" x14ac:dyDescent="0.2">
      <c r="A18" s="50"/>
      <c r="B18" s="50"/>
      <c r="C18" s="50"/>
      <c r="D18" s="50"/>
    </row>
    <row r="19" spans="1:4" ht="20.100000000000001" customHeight="1" x14ac:dyDescent="0.2">
      <c r="A19" s="49"/>
      <c r="B19" s="49"/>
      <c r="C19" s="49"/>
      <c r="D19" s="49"/>
    </row>
    <row r="20" spans="1:4" ht="20.100000000000001" customHeight="1" thickBot="1" x14ac:dyDescent="0.25">
      <c r="A20" s="50"/>
      <c r="B20" s="50"/>
      <c r="C20" s="50"/>
      <c r="D20" s="50"/>
    </row>
    <row r="21" spans="1:4" ht="20.100000000000001" customHeight="1" x14ac:dyDescent="0.2">
      <c r="A21" s="80" t="s">
        <v>96</v>
      </c>
      <c r="B21" s="81"/>
      <c r="C21" s="82" t="s">
        <v>107</v>
      </c>
      <c r="D21" s="82" t="s">
        <v>106</v>
      </c>
    </row>
    <row r="22" spans="1:4" ht="20.100000000000001" customHeight="1" thickBot="1" x14ac:dyDescent="0.25">
      <c r="A22" s="84"/>
      <c r="B22" s="85"/>
      <c r="C22" s="83"/>
      <c r="D22" s="83" t="s">
        <v>91</v>
      </c>
    </row>
    <row r="23" spans="1:4" ht="20.100000000000001" customHeight="1" thickBot="1" x14ac:dyDescent="0.25">
      <c r="A23" s="78" t="s">
        <v>97</v>
      </c>
      <c r="B23" s="79" t="s">
        <v>98</v>
      </c>
      <c r="C23" s="69">
        <f>SUM(C9+C17)</f>
        <v>0</v>
      </c>
      <c r="D23" s="70">
        <f>SUM(D9+D17)</f>
        <v>0</v>
      </c>
    </row>
  </sheetData>
  <mergeCells count="13">
    <mergeCell ref="B1:D1"/>
    <mergeCell ref="A3:B3"/>
    <mergeCell ref="C3:C4"/>
    <mergeCell ref="D3:D4"/>
    <mergeCell ref="A9:B9"/>
    <mergeCell ref="A23:B23"/>
    <mergeCell ref="A12:B12"/>
    <mergeCell ref="C12:C13"/>
    <mergeCell ref="D12:D13"/>
    <mergeCell ref="A17:B17"/>
    <mergeCell ref="A21:B22"/>
    <mergeCell ref="C21:C22"/>
    <mergeCell ref="D21:D2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topLeftCell="B1" zoomScaleNormal="100" workbookViewId="0">
      <pane ySplit="7" topLeftCell="A8" activePane="bottomLeft" state="frozen"/>
      <selection pane="bottomLeft" activeCell="H13" sqref="H1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10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 t="e">
        <f>0+O8</f>
        <v>#REF!</v>
      </c>
      <c r="P2" t="s">
        <v>10</v>
      </c>
    </row>
    <row r="3" spans="1:18" ht="15" customHeight="1" x14ac:dyDescent="0.2">
      <c r="A3" t="s">
        <v>1</v>
      </c>
      <c r="B3" s="6" t="s">
        <v>4</v>
      </c>
      <c r="C3" s="88" t="s">
        <v>62</v>
      </c>
      <c r="D3" s="89"/>
      <c r="E3" s="29" t="s">
        <v>75</v>
      </c>
      <c r="F3" s="1"/>
      <c r="G3" s="4"/>
      <c r="H3" s="3" t="s">
        <v>12</v>
      </c>
      <c r="I3" s="24">
        <f>0+I8</f>
        <v>0</v>
      </c>
      <c r="O3" t="s">
        <v>7</v>
      </c>
      <c r="P3" t="s">
        <v>11</v>
      </c>
    </row>
    <row r="4" spans="1:18" ht="15" customHeight="1" x14ac:dyDescent="0.2">
      <c r="A4" t="s">
        <v>5</v>
      </c>
      <c r="B4" s="8" t="s">
        <v>6</v>
      </c>
      <c r="C4" s="90" t="s">
        <v>12</v>
      </c>
      <c r="D4" s="91"/>
      <c r="E4" s="9" t="s">
        <v>61</v>
      </c>
      <c r="F4" s="5"/>
      <c r="G4" s="5"/>
      <c r="H4" s="10"/>
      <c r="I4" s="10"/>
      <c r="O4" t="s">
        <v>8</v>
      </c>
      <c r="P4" t="s">
        <v>11</v>
      </c>
    </row>
    <row r="5" spans="1:18" ht="12.75" customHeight="1" x14ac:dyDescent="0.2">
      <c r="A5" s="87" t="s">
        <v>13</v>
      </c>
      <c r="B5" s="87" t="s">
        <v>15</v>
      </c>
      <c r="C5" s="87" t="s">
        <v>17</v>
      </c>
      <c r="D5" s="87" t="s">
        <v>18</v>
      </c>
      <c r="E5" s="87" t="s">
        <v>19</v>
      </c>
      <c r="F5" s="87" t="s">
        <v>21</v>
      </c>
      <c r="G5" s="87" t="s">
        <v>23</v>
      </c>
      <c r="H5" s="87" t="s">
        <v>25</v>
      </c>
      <c r="I5" s="87"/>
      <c r="O5" t="s">
        <v>9</v>
      </c>
      <c r="P5" t="s">
        <v>11</v>
      </c>
    </row>
    <row r="6" spans="1:18" ht="12.75" customHeight="1" x14ac:dyDescent="0.2">
      <c r="A6" s="87"/>
      <c r="B6" s="87"/>
      <c r="C6" s="87"/>
      <c r="D6" s="87"/>
      <c r="E6" s="87"/>
      <c r="F6" s="87"/>
      <c r="G6" s="87"/>
      <c r="H6" s="7" t="s">
        <v>26</v>
      </c>
      <c r="I6" s="7" t="s">
        <v>28</v>
      </c>
    </row>
    <row r="7" spans="1:18" ht="12.75" customHeight="1" x14ac:dyDescent="0.2">
      <c r="A7" s="7" t="s">
        <v>14</v>
      </c>
      <c r="B7" s="7" t="s">
        <v>16</v>
      </c>
      <c r="C7" s="7" t="s">
        <v>11</v>
      </c>
      <c r="D7" s="7" t="s">
        <v>10</v>
      </c>
      <c r="E7" s="7" t="s">
        <v>20</v>
      </c>
      <c r="F7" s="7" t="s">
        <v>22</v>
      </c>
      <c r="G7" s="7" t="s">
        <v>24</v>
      </c>
      <c r="H7" s="7" t="s">
        <v>27</v>
      </c>
      <c r="I7" s="7" t="s">
        <v>29</v>
      </c>
    </row>
    <row r="8" spans="1:18" ht="12.75" customHeight="1" x14ac:dyDescent="0.2">
      <c r="A8" s="10" t="s">
        <v>30</v>
      </c>
      <c r="B8" s="10"/>
      <c r="C8" s="12" t="s">
        <v>14</v>
      </c>
      <c r="D8" s="10"/>
      <c r="E8" s="13" t="s">
        <v>31</v>
      </c>
      <c r="F8" s="10"/>
      <c r="G8" s="10"/>
      <c r="H8" s="10"/>
      <c r="I8" s="14">
        <f>I9+I13</f>
        <v>0</v>
      </c>
      <c r="O8" t="e">
        <f>0+R8</f>
        <v>#REF!</v>
      </c>
      <c r="Q8" t="e">
        <f>0+I9+#REF!+#REF!+#REF!+#REF!+#REF!+I13+#REF!+#REF!+#REF!</f>
        <v>#REF!</v>
      </c>
      <c r="R8" t="e">
        <f>0+O9+#REF!+#REF!+#REF!+#REF!+#REF!+O13+#REF!+#REF!+#REF!</f>
        <v>#REF!</v>
      </c>
    </row>
    <row r="9" spans="1:18" x14ac:dyDescent="0.2">
      <c r="A9" s="11" t="s">
        <v>32</v>
      </c>
      <c r="B9" s="15" t="s">
        <v>16</v>
      </c>
      <c r="C9" s="15" t="s">
        <v>33</v>
      </c>
      <c r="D9" s="11" t="s">
        <v>34</v>
      </c>
      <c r="E9" s="16" t="s">
        <v>35</v>
      </c>
      <c r="F9" s="17" t="s">
        <v>36</v>
      </c>
      <c r="G9" s="18">
        <v>1</v>
      </c>
      <c r="H9" s="19"/>
      <c r="I9" s="19">
        <f>ROUND(ROUND(H9,2)*ROUND(G9,3),2)</f>
        <v>0</v>
      </c>
      <c r="O9">
        <f>(I9*21)/100</f>
        <v>0</v>
      </c>
      <c r="P9" t="s">
        <v>11</v>
      </c>
    </row>
    <row r="10" spans="1:18" ht="114.75" x14ac:dyDescent="0.2">
      <c r="A10" s="20" t="s">
        <v>37</v>
      </c>
      <c r="E10" s="21" t="s">
        <v>38</v>
      </c>
    </row>
    <row r="11" spans="1:18" x14ac:dyDescent="0.2">
      <c r="A11" s="22" t="s">
        <v>39</v>
      </c>
      <c r="E11" s="23" t="s">
        <v>40</v>
      </c>
    </row>
    <row r="12" spans="1:18" x14ac:dyDescent="0.2">
      <c r="A12" t="s">
        <v>41</v>
      </c>
      <c r="E12" s="21" t="s">
        <v>42</v>
      </c>
    </row>
    <row r="13" spans="1:18" ht="25.5" x14ac:dyDescent="0.2">
      <c r="A13" s="11" t="s">
        <v>32</v>
      </c>
      <c r="B13" s="15">
        <v>2</v>
      </c>
      <c r="C13" s="15" t="s">
        <v>43</v>
      </c>
      <c r="D13" s="11" t="s">
        <v>34</v>
      </c>
      <c r="E13" s="16" t="s">
        <v>44</v>
      </c>
      <c r="F13" s="17" t="s">
        <v>36</v>
      </c>
      <c r="G13" s="18">
        <v>1</v>
      </c>
      <c r="H13" s="19"/>
      <c r="I13" s="19">
        <f>ROUND(ROUND(H13,2)*ROUND(G13,3),2)</f>
        <v>0</v>
      </c>
      <c r="O13">
        <f>(I13*21)/100</f>
        <v>0</v>
      </c>
      <c r="P13" t="s">
        <v>11</v>
      </c>
    </row>
    <row r="14" spans="1:18" ht="25.5" x14ac:dyDescent="0.2">
      <c r="A14" s="20" t="s">
        <v>37</v>
      </c>
      <c r="E14" s="21" t="s">
        <v>45</v>
      </c>
    </row>
    <row r="15" spans="1:18" x14ac:dyDescent="0.2">
      <c r="A15" s="22" t="s">
        <v>39</v>
      </c>
      <c r="E15" s="23" t="s">
        <v>40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topLeftCell="B1" zoomScaleNormal="100" workbookViewId="0">
      <pane ySplit="7" topLeftCell="A8" activePane="bottomLeft" state="frozen"/>
      <selection pane="bottomLeft" activeCell="E21" sqref="E2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7" width="9.140625" hidden="1" customWidth="1"/>
  </cols>
  <sheetData>
    <row r="1" spans="1:17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O1" t="s">
        <v>10</v>
      </c>
    </row>
    <row r="2" spans="1:17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N2" t="e">
        <f>0+#REF!+#REF!+N13+#REF!+N29</f>
        <v>#REF!</v>
      </c>
      <c r="O2" t="s">
        <v>10</v>
      </c>
    </row>
    <row r="3" spans="1:17" ht="15" customHeight="1" x14ac:dyDescent="0.2">
      <c r="A3" t="s">
        <v>1</v>
      </c>
      <c r="B3" s="6" t="s">
        <v>4</v>
      </c>
      <c r="C3" s="88" t="s">
        <v>62</v>
      </c>
      <c r="D3" s="89"/>
      <c r="E3" s="29" t="s">
        <v>75</v>
      </c>
      <c r="F3" s="1"/>
      <c r="G3" s="4"/>
      <c r="H3" s="3" t="s">
        <v>46</v>
      </c>
      <c r="I3" s="24">
        <f>I8+I13+I29+I25</f>
        <v>0</v>
      </c>
      <c r="N3" t="s">
        <v>7</v>
      </c>
      <c r="O3" t="s">
        <v>11</v>
      </c>
    </row>
    <row r="4" spans="1:17" ht="15" customHeight="1" x14ac:dyDescent="0.2">
      <c r="A4" t="s">
        <v>5</v>
      </c>
      <c r="B4" s="8" t="s">
        <v>6</v>
      </c>
      <c r="C4" s="90" t="s">
        <v>46</v>
      </c>
      <c r="D4" s="91"/>
      <c r="E4" s="9" t="s">
        <v>63</v>
      </c>
      <c r="F4" s="5"/>
      <c r="G4" s="5"/>
      <c r="H4" s="10"/>
      <c r="I4" s="10"/>
      <c r="N4" t="s">
        <v>8</v>
      </c>
      <c r="O4" t="s">
        <v>11</v>
      </c>
    </row>
    <row r="5" spans="1:17" ht="12.75" customHeight="1" x14ac:dyDescent="0.2">
      <c r="A5" s="87" t="s">
        <v>13</v>
      </c>
      <c r="B5" s="87" t="s">
        <v>15</v>
      </c>
      <c r="C5" s="87" t="s">
        <v>17</v>
      </c>
      <c r="D5" s="87" t="s">
        <v>18</v>
      </c>
      <c r="E5" s="87" t="s">
        <v>19</v>
      </c>
      <c r="F5" s="87" t="s">
        <v>21</v>
      </c>
      <c r="G5" s="87" t="s">
        <v>23</v>
      </c>
      <c r="H5" s="87" t="s">
        <v>25</v>
      </c>
      <c r="I5" s="87"/>
      <c r="N5" t="s">
        <v>9</v>
      </c>
      <c r="O5" t="s">
        <v>11</v>
      </c>
    </row>
    <row r="6" spans="1:17" ht="12.75" customHeight="1" x14ac:dyDescent="0.2">
      <c r="A6" s="87"/>
      <c r="B6" s="87"/>
      <c r="C6" s="87"/>
      <c r="D6" s="87"/>
      <c r="E6" s="87"/>
      <c r="F6" s="87"/>
      <c r="G6" s="87"/>
      <c r="H6" s="7" t="s">
        <v>26</v>
      </c>
      <c r="I6" s="7" t="s">
        <v>28</v>
      </c>
    </row>
    <row r="7" spans="1:17" ht="12.75" customHeight="1" x14ac:dyDescent="0.2">
      <c r="A7" s="7" t="s">
        <v>14</v>
      </c>
      <c r="B7" s="7" t="s">
        <v>16</v>
      </c>
      <c r="C7" s="7" t="s">
        <v>11</v>
      </c>
      <c r="D7" s="7" t="s">
        <v>10</v>
      </c>
      <c r="E7" s="7" t="s">
        <v>20</v>
      </c>
      <c r="F7" s="7" t="s">
        <v>22</v>
      </c>
      <c r="G7" s="7" t="s">
        <v>24</v>
      </c>
      <c r="H7" s="7" t="s">
        <v>27</v>
      </c>
      <c r="I7" s="7" t="s">
        <v>29</v>
      </c>
    </row>
    <row r="8" spans="1:17" ht="12.75" customHeight="1" x14ac:dyDescent="0.2">
      <c r="A8" s="7"/>
      <c r="B8" s="5"/>
      <c r="C8" s="25">
        <v>1</v>
      </c>
      <c r="D8" s="5"/>
      <c r="E8" s="28" t="s">
        <v>47</v>
      </c>
      <c r="F8" s="5"/>
      <c r="G8" s="5"/>
      <c r="H8" s="5"/>
      <c r="I8" s="26">
        <f>SUM(I9:I12)</f>
        <v>0</v>
      </c>
    </row>
    <row r="9" spans="1:17" x14ac:dyDescent="0.2">
      <c r="A9" s="11" t="s">
        <v>32</v>
      </c>
      <c r="B9" s="15">
        <v>1</v>
      </c>
      <c r="C9" s="15">
        <v>11372</v>
      </c>
      <c r="D9" s="11" t="s">
        <v>34</v>
      </c>
      <c r="E9" s="32" t="s">
        <v>76</v>
      </c>
      <c r="F9" s="17" t="s">
        <v>48</v>
      </c>
      <c r="G9" s="18">
        <v>229.1</v>
      </c>
      <c r="H9" s="19"/>
      <c r="I9" s="19">
        <f>ROUND(ROUND(H9,2)*ROUND(G9,3),2)</f>
        <v>0</v>
      </c>
      <c r="N9">
        <f>(I9*21)/100</f>
        <v>0</v>
      </c>
      <c r="O9" t="s">
        <v>11</v>
      </c>
    </row>
    <row r="10" spans="1:17" x14ac:dyDescent="0.2">
      <c r="A10" s="20" t="s">
        <v>37</v>
      </c>
      <c r="E10" s="30" t="s">
        <v>77</v>
      </c>
    </row>
    <row r="11" spans="1:17" ht="38.25" x14ac:dyDescent="0.2">
      <c r="A11" s="22" t="s">
        <v>39</v>
      </c>
      <c r="E11" s="27" t="s">
        <v>79</v>
      </c>
    </row>
    <row r="12" spans="1:17" ht="25.5" x14ac:dyDescent="0.2">
      <c r="A12" t="s">
        <v>41</v>
      </c>
      <c r="E12" s="30" t="s">
        <v>78</v>
      </c>
    </row>
    <row r="13" spans="1:17" ht="12.75" customHeight="1" x14ac:dyDescent="0.2">
      <c r="A13" s="5" t="s">
        <v>30</v>
      </c>
      <c r="B13" s="5"/>
      <c r="C13" s="25" t="s">
        <v>22</v>
      </c>
      <c r="D13" s="5"/>
      <c r="E13" s="13" t="s">
        <v>50</v>
      </c>
      <c r="F13" s="5"/>
      <c r="G13" s="5"/>
      <c r="H13" s="5"/>
      <c r="I13" s="26">
        <f>SUM(I14:I24)</f>
        <v>0</v>
      </c>
      <c r="N13" t="e">
        <f>0+Q13</f>
        <v>#REF!</v>
      </c>
      <c r="P13" t="e">
        <f>0+#REF!+#REF!+I14+#REF!+#REF!+I18+#REF!</f>
        <v>#REF!</v>
      </c>
      <c r="Q13" t="e">
        <f>0+#REF!+#REF!+N14+#REF!+#REF!+N18+#REF!</f>
        <v>#REF!</v>
      </c>
    </row>
    <row r="14" spans="1:17" x14ac:dyDescent="0.2">
      <c r="A14" s="11" t="s">
        <v>32</v>
      </c>
      <c r="B14" s="15">
        <v>2</v>
      </c>
      <c r="C14" s="15">
        <v>572213</v>
      </c>
      <c r="D14" s="11" t="s">
        <v>34</v>
      </c>
      <c r="E14" s="16" t="s">
        <v>51</v>
      </c>
      <c r="F14" s="17" t="s">
        <v>49</v>
      </c>
      <c r="G14" s="18">
        <v>4382</v>
      </c>
      <c r="H14" s="19"/>
      <c r="I14" s="19">
        <f>ROUND(ROUND(H14,2)*ROUND(G14,3),2)</f>
        <v>0</v>
      </c>
      <c r="N14">
        <f>(I14*21)/100</f>
        <v>0</v>
      </c>
      <c r="O14" t="s">
        <v>11</v>
      </c>
    </row>
    <row r="15" spans="1:17" ht="25.5" x14ac:dyDescent="0.2">
      <c r="A15" s="20" t="s">
        <v>37</v>
      </c>
      <c r="E15" s="30" t="s">
        <v>64</v>
      </c>
    </row>
    <row r="16" spans="1:17" ht="25.5" x14ac:dyDescent="0.2">
      <c r="A16" s="22" t="s">
        <v>39</v>
      </c>
      <c r="E16" s="27" t="s">
        <v>80</v>
      </c>
    </row>
    <row r="17" spans="1:17" ht="51" x14ac:dyDescent="0.2">
      <c r="A17" t="s">
        <v>41</v>
      </c>
      <c r="E17" s="21" t="s">
        <v>52</v>
      </c>
    </row>
    <row r="18" spans="1:17" x14ac:dyDescent="0.2">
      <c r="A18" s="11" t="s">
        <v>32</v>
      </c>
      <c r="B18" s="15">
        <v>3</v>
      </c>
      <c r="C18" s="31" t="s">
        <v>82</v>
      </c>
      <c r="D18" s="11" t="s">
        <v>34</v>
      </c>
      <c r="E18" s="32" t="s">
        <v>81</v>
      </c>
      <c r="F18" s="17" t="s">
        <v>49</v>
      </c>
      <c r="G18" s="18">
        <v>4182</v>
      </c>
      <c r="H18" s="19"/>
      <c r="I18" s="19">
        <f>ROUND(ROUND(H18,2)*ROUND(G18,3),2)</f>
        <v>0</v>
      </c>
      <c r="N18">
        <f>(I18*21)/100</f>
        <v>0</v>
      </c>
      <c r="O18" t="s">
        <v>11</v>
      </c>
    </row>
    <row r="19" spans="1:17" x14ac:dyDescent="0.2">
      <c r="A19" s="20" t="s">
        <v>37</v>
      </c>
      <c r="E19" s="77" t="s">
        <v>102</v>
      </c>
    </row>
    <row r="20" spans="1:17" ht="25.5" x14ac:dyDescent="0.2">
      <c r="A20" s="22" t="s">
        <v>39</v>
      </c>
      <c r="E20" s="76" t="s">
        <v>101</v>
      </c>
    </row>
    <row r="21" spans="1:17" ht="140.25" x14ac:dyDescent="0.2">
      <c r="A21" t="s">
        <v>41</v>
      </c>
      <c r="E21" s="21" t="s">
        <v>53</v>
      </c>
    </row>
    <row r="22" spans="1:17" x14ac:dyDescent="0.2">
      <c r="B22" s="15">
        <v>4</v>
      </c>
      <c r="C22" s="31" t="s">
        <v>65</v>
      </c>
      <c r="D22" s="11" t="s">
        <v>34</v>
      </c>
      <c r="E22" s="32" t="s">
        <v>66</v>
      </c>
      <c r="F22" s="17" t="s">
        <v>48</v>
      </c>
      <c r="G22" s="18">
        <v>20</v>
      </c>
      <c r="H22" s="19"/>
      <c r="I22" s="19">
        <f>ROUND(ROUND(H22,2)*ROUND(G22,3),2)</f>
        <v>0</v>
      </c>
    </row>
    <row r="23" spans="1:17" ht="25.5" x14ac:dyDescent="0.2">
      <c r="E23" s="27" t="s">
        <v>83</v>
      </c>
    </row>
    <row r="24" spans="1:17" ht="140.25" x14ac:dyDescent="0.2">
      <c r="E24" s="21" t="s">
        <v>53</v>
      </c>
    </row>
    <row r="25" spans="1:17" x14ac:dyDescent="0.2">
      <c r="B25" s="35"/>
      <c r="C25" s="25">
        <v>8</v>
      </c>
      <c r="D25" s="35"/>
      <c r="E25" s="13" t="s">
        <v>71</v>
      </c>
      <c r="F25" s="35"/>
      <c r="G25" s="35"/>
      <c r="H25" s="35"/>
      <c r="I25" s="26">
        <f>SUM(I26)</f>
        <v>0</v>
      </c>
    </row>
    <row r="26" spans="1:17" x14ac:dyDescent="0.2">
      <c r="B26" s="15">
        <v>5</v>
      </c>
      <c r="C26" s="15">
        <v>89922</v>
      </c>
      <c r="D26" s="11" t="s">
        <v>34</v>
      </c>
      <c r="E26" s="32" t="s">
        <v>69</v>
      </c>
      <c r="F26" s="38" t="s">
        <v>70</v>
      </c>
      <c r="G26" s="18">
        <v>1</v>
      </c>
      <c r="H26" s="19"/>
      <c r="I26" s="19">
        <f>ROUND(ROUND(H26,2)*ROUND(G26,3),2)</f>
        <v>0</v>
      </c>
    </row>
    <row r="27" spans="1:17" x14ac:dyDescent="0.2">
      <c r="B27" s="71"/>
      <c r="C27" s="71"/>
      <c r="D27" s="47"/>
      <c r="E27" s="27" t="s">
        <v>84</v>
      </c>
      <c r="F27" s="72"/>
      <c r="G27" s="73"/>
      <c r="H27" s="74"/>
      <c r="I27" s="74"/>
    </row>
    <row r="28" spans="1:17" ht="38.25" x14ac:dyDescent="0.2">
      <c r="E28" s="76" t="s">
        <v>103</v>
      </c>
    </row>
    <row r="29" spans="1:17" ht="12.75" customHeight="1" x14ac:dyDescent="0.2">
      <c r="A29" s="5" t="s">
        <v>30</v>
      </c>
      <c r="B29" s="5"/>
      <c r="C29" s="25" t="s">
        <v>27</v>
      </c>
      <c r="D29" s="5"/>
      <c r="E29" s="13" t="s">
        <v>54</v>
      </c>
      <c r="F29" s="5"/>
      <c r="G29" s="5"/>
      <c r="H29" s="5"/>
      <c r="I29" s="26">
        <f>SUM(I30:I40)</f>
        <v>0</v>
      </c>
      <c r="N29" t="e">
        <f>0+Q29</f>
        <v>#REF!</v>
      </c>
      <c r="P29" t="e">
        <f>0+#REF!+#REF!+#REF!+I31+#REF!+I36</f>
        <v>#REF!</v>
      </c>
      <c r="Q29" t="e">
        <f>0+#REF!+#REF!+#REF!+N31+#REF!+N36</f>
        <v>#REF!</v>
      </c>
    </row>
    <row r="30" spans="1:17" ht="12.75" customHeight="1" x14ac:dyDescent="0.2">
      <c r="A30" s="36"/>
      <c r="B30" s="39">
        <v>6</v>
      </c>
      <c r="C30" s="39" t="s">
        <v>72</v>
      </c>
      <c r="D30" s="40" t="s">
        <v>34</v>
      </c>
      <c r="E30" s="41" t="s">
        <v>73</v>
      </c>
      <c r="F30" s="42" t="s">
        <v>56</v>
      </c>
      <c r="G30" s="43">
        <v>190.4</v>
      </c>
      <c r="H30" s="44"/>
      <c r="I30" s="44">
        <f>ROUND(ROUND(H30,2)*ROUND(G30,3),2)</f>
        <v>0</v>
      </c>
    </row>
    <row r="31" spans="1:17" ht="25.5" x14ac:dyDescent="0.2">
      <c r="A31" s="11" t="s">
        <v>32</v>
      </c>
      <c r="B31" s="45"/>
      <c r="C31" s="45"/>
      <c r="D31" s="45"/>
      <c r="E31" s="46" t="s">
        <v>74</v>
      </c>
      <c r="F31" s="45"/>
      <c r="G31" s="45"/>
      <c r="H31" s="45"/>
      <c r="I31" s="45"/>
      <c r="N31">
        <f>(I31*21)/100</f>
        <v>0</v>
      </c>
      <c r="O31" t="s">
        <v>11</v>
      </c>
    </row>
    <row r="32" spans="1:17" x14ac:dyDescent="0.2">
      <c r="A32" s="47"/>
      <c r="B32" s="45"/>
      <c r="C32" s="45"/>
      <c r="D32" s="45"/>
      <c r="E32" s="48" t="s">
        <v>85</v>
      </c>
      <c r="F32" s="45"/>
      <c r="G32" s="45"/>
      <c r="H32" s="45"/>
      <c r="I32" s="45"/>
    </row>
    <row r="33" spans="1:15" ht="25.5" x14ac:dyDescent="0.2">
      <c r="A33" s="47"/>
      <c r="B33" s="15">
        <v>7</v>
      </c>
      <c r="C33" s="15">
        <v>915221</v>
      </c>
      <c r="D33" s="11" t="s">
        <v>34</v>
      </c>
      <c r="E33" s="32" t="s">
        <v>86</v>
      </c>
      <c r="F33" s="17" t="s">
        <v>49</v>
      </c>
      <c r="G33" s="18">
        <v>362.5</v>
      </c>
      <c r="H33" s="19"/>
      <c r="I33" s="19">
        <f>ROUND(ROUND(H33,2)*ROUND(G33,3),2)</f>
        <v>0</v>
      </c>
    </row>
    <row r="34" spans="1:15" ht="25.5" x14ac:dyDescent="0.2">
      <c r="A34" s="22" t="s">
        <v>39</v>
      </c>
      <c r="E34" s="75" t="s">
        <v>104</v>
      </c>
    </row>
    <row r="35" spans="1:15" ht="38.25" x14ac:dyDescent="0.2">
      <c r="A35" t="s">
        <v>41</v>
      </c>
      <c r="E35" s="21" t="s">
        <v>55</v>
      </c>
    </row>
    <row r="36" spans="1:15" x14ac:dyDescent="0.2">
      <c r="A36" s="11" t="s">
        <v>32</v>
      </c>
      <c r="B36" s="15">
        <v>8</v>
      </c>
      <c r="C36" s="15" t="s">
        <v>57</v>
      </c>
      <c r="D36" s="11" t="s">
        <v>34</v>
      </c>
      <c r="E36" s="16" t="s">
        <v>58</v>
      </c>
      <c r="F36" s="17" t="s">
        <v>56</v>
      </c>
      <c r="G36" s="18">
        <v>770.4</v>
      </c>
      <c r="H36" s="19"/>
      <c r="I36" s="19">
        <f>ROUND(ROUND(H36,2)*ROUND(G36,3),2)</f>
        <v>0</v>
      </c>
      <c r="K36" s="37" t="s">
        <v>62</v>
      </c>
      <c r="N36">
        <f>(I36*21)/100</f>
        <v>0</v>
      </c>
      <c r="O36" t="s">
        <v>11</v>
      </c>
    </row>
    <row r="37" spans="1:15" x14ac:dyDescent="0.2">
      <c r="A37" s="20" t="s">
        <v>37</v>
      </c>
      <c r="E37" s="21" t="s">
        <v>59</v>
      </c>
    </row>
    <row r="38" spans="1:15" x14ac:dyDescent="0.2">
      <c r="A38" s="22" t="s">
        <v>39</v>
      </c>
      <c r="E38" s="27" t="s">
        <v>87</v>
      </c>
    </row>
    <row r="39" spans="1:15" ht="38.25" x14ac:dyDescent="0.2">
      <c r="A39" t="s">
        <v>41</v>
      </c>
      <c r="E39" s="21" t="s">
        <v>60</v>
      </c>
    </row>
    <row r="40" spans="1:15" ht="12.75" customHeight="1" x14ac:dyDescent="0.2">
      <c r="B40" s="15">
        <v>9</v>
      </c>
      <c r="C40" s="15">
        <v>93818</v>
      </c>
      <c r="D40" s="11" t="s">
        <v>34</v>
      </c>
      <c r="E40" s="16" t="s">
        <v>67</v>
      </c>
      <c r="F40" s="17" t="s">
        <v>49</v>
      </c>
      <c r="G40" s="18">
        <v>4182</v>
      </c>
      <c r="H40" s="19"/>
      <c r="I40" s="19">
        <f>ROUND(ROUND(H40,2)*ROUND(G40,3),2)</f>
        <v>0</v>
      </c>
    </row>
    <row r="41" spans="1:15" ht="25.5" x14ac:dyDescent="0.2">
      <c r="E41" s="21" t="s">
        <v>68</v>
      </c>
    </row>
    <row r="42" spans="1:15" ht="12.75" customHeight="1" x14ac:dyDescent="0.2">
      <c r="E42" s="33" t="s">
        <v>100</v>
      </c>
    </row>
    <row r="43" spans="1:15" ht="12.75" customHeight="1" x14ac:dyDescent="0.2">
      <c r="E43" s="34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6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000</vt:lpstr>
      <vt:lpstr>SO 101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Valentová Gabriela</cp:lastModifiedBy>
  <cp:lastPrinted>2022-05-23T09:09:03Z</cp:lastPrinted>
  <dcterms:created xsi:type="dcterms:W3CDTF">2021-03-14T11:23:14Z</dcterms:created>
  <dcterms:modified xsi:type="dcterms:W3CDTF">2023-03-28T11:42:49Z</dcterms:modified>
</cp:coreProperties>
</file>